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-135" yWindow="0" windowWidth="14310" windowHeight="12120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  <externalReference r:id="rId5"/>
  </externalReferences>
  <definedNames>
    <definedName name="Z_A6C5FD67_5E8F_4CCA_896F_3DAA03E40DE6_.wvu.Rows" localSheetId="0" hidden="1">лист1!$22:$23,лист1!$25:$26</definedName>
  </definedNames>
  <calcPr calcId="145621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B22" i="1" l="1"/>
  <c r="L22" i="1" l="1"/>
  <c r="J26" i="1"/>
  <c r="J22" i="1"/>
  <c r="J19" i="1"/>
  <c r="J18" i="1"/>
  <c r="J16" i="1"/>
  <c r="I26" i="1"/>
  <c r="I11" i="1"/>
  <c r="I10" i="1"/>
  <c r="G23" i="1"/>
  <c r="G20" i="1"/>
  <c r="G17" i="1"/>
  <c r="G13" i="1"/>
  <c r="F23" i="1"/>
  <c r="F20" i="1"/>
  <c r="F17" i="1"/>
  <c r="F13" i="1"/>
  <c r="F11" i="1"/>
  <c r="E26" i="1"/>
  <c r="E17" i="1"/>
  <c r="E12" i="1"/>
  <c r="D26" i="1"/>
  <c r="D25" i="1"/>
  <c r="D23" i="1"/>
  <c r="B23" i="1" s="1"/>
  <c r="D19" i="1"/>
  <c r="D18" i="1"/>
  <c r="D17" i="1"/>
  <c r="D16" i="1"/>
  <c r="D14" i="1"/>
  <c r="D12" i="1"/>
  <c r="D11" i="1"/>
  <c r="D10" i="1"/>
  <c r="C26" i="1"/>
  <c r="C11" i="1"/>
  <c r="C10" i="1"/>
  <c r="L21" i="1" l="1"/>
  <c r="J21" i="1"/>
  <c r="C9" i="1" l="1"/>
  <c r="B17" i="1"/>
  <c r="L27" i="1"/>
  <c r="K27" i="1"/>
  <c r="B12" i="1"/>
  <c r="D24" i="1" l="1"/>
  <c r="E24" i="1"/>
  <c r="F24" i="1"/>
  <c r="G24" i="1"/>
  <c r="C24" i="1"/>
  <c r="E21" i="1"/>
  <c r="F21" i="1"/>
  <c r="G21" i="1"/>
  <c r="D21" i="1"/>
  <c r="B10" i="1"/>
  <c r="B11" i="1"/>
  <c r="B24" i="1" l="1"/>
  <c r="B21" i="1"/>
  <c r="H17" i="1" l="1"/>
  <c r="G15" i="1"/>
  <c r="F15" i="1"/>
  <c r="E15" i="1"/>
  <c r="B16" i="1"/>
  <c r="B15" i="1" s="1"/>
  <c r="H16" i="1"/>
  <c r="D15" i="1" l="1"/>
  <c r="J15" i="1"/>
  <c r="H15" i="1" s="1"/>
  <c r="H19" i="1" l="1"/>
  <c r="H18" i="1"/>
  <c r="H10" i="1"/>
  <c r="F9" i="1"/>
  <c r="H11" i="1"/>
  <c r="H12" i="1"/>
  <c r="H13" i="1"/>
  <c r="H14" i="1"/>
  <c r="H20" i="1"/>
  <c r="H21" i="1"/>
  <c r="H22" i="1"/>
  <c r="H23" i="1"/>
  <c r="H24" i="1"/>
  <c r="H25" i="1"/>
  <c r="H26" i="1" l="1"/>
  <c r="I9" i="1"/>
  <c r="I27" i="1" s="1"/>
  <c r="D9" i="1"/>
  <c r="H9" i="1"/>
  <c r="B9" i="1" l="1"/>
  <c r="B18" i="1"/>
  <c r="B26" i="1" l="1"/>
  <c r="B20" i="1" l="1"/>
  <c r="F27" i="1" l="1"/>
  <c r="B13" i="1" l="1"/>
  <c r="C27" i="1" l="1"/>
  <c r="G27" i="1"/>
  <c r="D27" i="1" l="1"/>
  <c r="E27" i="1" l="1"/>
  <c r="B19" i="1"/>
  <c r="B14" i="1"/>
  <c r="B27" i="1" l="1"/>
  <c r="B28" i="1" s="1"/>
  <c r="J27" i="1"/>
  <c r="M27" i="1"/>
  <c r="B25" i="1"/>
  <c r="H27" i="1" l="1"/>
</calcChain>
</file>

<file path=xl/sharedStrings.xml><?xml version="1.0" encoding="utf-8"?>
<sst xmlns="http://schemas.openxmlformats.org/spreadsheetml/2006/main" count="35" uniqueCount="30">
  <si>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</si>
  <si>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</si>
  <si>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</si>
  <si>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</si>
  <si>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</si>
  <si>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</si>
  <si>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</si>
  <si>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</si>
  <si>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</si>
  <si>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</si>
  <si>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Удмуртия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</si>
  <si>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</si>
  <si>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</si>
  <si>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</si>
  <si>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</si>
  <si>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</si>
  <si>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</si>
  <si>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</si>
  <si>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</si>
  <si>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</si>
  <si>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</si>
  <si>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</si>
  <si>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</si>
  <si>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</si>
  <si>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</si>
  <si>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</si>
  <si>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</si>
  <si>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</si>
  <si>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</si>
  <si>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Полезный отпуск электроэнергии и мощности по тарифным группам в разрезе территориальных сетевых организаций за период ноябрь 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</si>
</sst>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4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5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4" fillId="0" borderId="0" xfId="0" applyNumberFormat="1" applyFont="1" applyFill="1" applyBorder="1" applyProtection="1">
      <protection locked="0"/>
    </xf>
    <xf numFmtId="4" fontId="27" fillId="0" borderId="0" xfId="0" applyNumberFormat="1" applyFont="1" applyBorder="1"/>
    <xf numFmtId="4" fontId="28" fillId="0" borderId="0" xfId="0" applyNumberFormat="1" applyFont="1" applyBorder="1"/>
    <xf numFmtId="4" fontId="28" fillId="0" borderId="0" xfId="0" applyNumberFormat="1" applyFont="1" applyFill="1" applyBorder="1"/>
    <xf numFmtId="3" fontId="26" fillId="0" borderId="0" xfId="0" applyNumberFormat="1" applyFont="1" applyFill="1" applyBorder="1"/>
    <xf numFmtId="165" fontId="29" fillId="0" borderId="3" xfId="0" applyNumberFormat="1" applyFont="1" applyBorder="1" applyAlignment="1">
      <alignment horizontal="center" vertical="center" wrapText="1"/>
    </xf>
    <xf numFmtId="165" fontId="29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0" fillId="0" borderId="1" xfId="0" applyFont="1" applyBorder="1" applyAlignment="1">
      <alignment horizontal="right" vertical="center"/>
    </xf>
    <xf numFmtId="165" fontId="30" fillId="0" borderId="1" xfId="1" applyNumberFormat="1" applyFont="1" applyFill="1" applyBorder="1" applyAlignment="1">
      <alignment vertical="center"/>
    </xf>
    <xf numFmtId="165" fontId="31" fillId="0" borderId="1" xfId="1" applyNumberFormat="1" applyFont="1" applyFill="1" applyBorder="1" applyAlignment="1">
      <alignment vertical="center"/>
    </xf>
    <xf numFmtId="165" fontId="31" fillId="0" borderId="1" xfId="1" applyNumberFormat="1" applyFont="1" applyBorder="1" applyAlignment="1">
      <alignment vertical="center"/>
    </xf>
    <xf numFmtId="165" fontId="30" fillId="0" borderId="1" xfId="1" applyNumberFormat="1" applyFont="1" applyBorder="1" applyAlignment="1">
      <alignment vertical="center"/>
    </xf>
    <xf numFmtId="166" fontId="29" fillId="0" borderId="1" xfId="1" applyNumberFormat="1" applyFont="1" applyFill="1" applyBorder="1" applyAlignment="1">
      <alignment horizontal="center" vertical="center"/>
    </xf>
    <xf numFmtId="165" fontId="29" fillId="0" borderId="1" xfId="1" applyNumberFormat="1" applyFont="1" applyFill="1" applyBorder="1" applyAlignment="1">
      <alignment horizontal="center" vertical="center"/>
    </xf>
    <xf numFmtId="165" fontId="29" fillId="0" borderId="1" xfId="1" applyNumberFormat="1" applyFont="1" applyBorder="1" applyAlignment="1">
      <alignment horizontal="center" vertical="center"/>
    </xf>
    <xf numFmtId="165" fontId="31" fillId="0" borderId="1" xfId="1" applyNumberFormat="1" applyFont="1" applyBorder="1" applyAlignment="1">
      <alignment horizontal="center" vertical="center"/>
    </xf>
    <xf numFmtId="165" fontId="29" fillId="0" borderId="0" xfId="0" applyNumberFormat="1" applyFont="1" applyFill="1" applyAlignment="1">
      <alignment horizontal="center"/>
    </xf>
    <xf numFmtId="165" fontId="29" fillId="2" borderId="1" xfId="1" applyNumberFormat="1" applyFont="1" applyFill="1" applyBorder="1" applyAlignment="1">
      <alignment horizontal="center" vertical="center"/>
    </xf>
    <xf numFmtId="165" fontId="31" fillId="2" borderId="1" xfId="1" applyNumberFormat="1" applyFont="1" applyFill="1" applyBorder="1" applyAlignment="1">
      <alignment horizontal="center" vertical="center"/>
    </xf>
    <xf numFmtId="165" fontId="30" fillId="2" borderId="1" xfId="1" applyNumberFormat="1" applyFont="1" applyFill="1" applyBorder="1" applyAlignment="1">
      <alignment vertical="center"/>
    </xf>
    <xf numFmtId="165" fontId="29" fillId="0" borderId="1" xfId="3" applyNumberFormat="1" applyFont="1" applyFill="1" applyBorder="1" applyAlignment="1">
      <alignment horizontal="center" vertical="center"/>
    </xf>
    <xf numFmtId="165" fontId="29" fillId="0" borderId="1" xfId="0" applyNumberFormat="1" applyFont="1" applyFill="1" applyBorder="1" applyAlignment="1" applyProtection="1">
      <alignment horizontal="center"/>
      <protection locked="0"/>
    </xf>
    <xf numFmtId="165" fontId="29" fillId="0" borderId="1" xfId="3" applyNumberFormat="1" applyFont="1" applyBorder="1" applyAlignment="1">
      <alignment horizontal="center" vertical="center"/>
    </xf>
    <xf numFmtId="165" fontId="31" fillId="0" borderId="1" xfId="3" applyNumberFormat="1" applyFont="1" applyBorder="1" applyAlignment="1">
      <alignment horizontal="center" vertical="center"/>
    </xf>
    <xf numFmtId="165" fontId="30" fillId="0" borderId="1" xfId="3" applyNumberFormat="1" applyFont="1" applyBorder="1" applyAlignment="1">
      <alignment vertical="center"/>
    </xf>
    <xf numFmtId="165" fontId="29" fillId="0" borderId="1" xfId="1" applyNumberFormat="1" applyFont="1" applyBorder="1" applyAlignment="1">
      <alignment vertical="center"/>
    </xf>
    <xf numFmtId="167" fontId="29" fillId="0" borderId="1" xfId="1" applyNumberFormat="1" applyFont="1" applyBorder="1" applyAlignment="1">
      <alignment horizontal="center" vertical="center"/>
    </xf>
    <xf numFmtId="168" fontId="10" fillId="0" borderId="0" xfId="2" applyNumberFormat="1" applyFont="1" applyFill="1" applyBorder="1" applyAlignment="1" applyProtection="1">
      <alignment horizontal="left" vertical="center"/>
    </xf>
    <xf numFmtId="168" fontId="23" fillId="0" borderId="0" xfId="2" applyNumberFormat="1" applyFont="1" applyFill="1" applyBorder="1" applyProtection="1"/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18/&#1040;&#1082;&#1090;.%20&#1086;&#1073;&#1098;&#1077;&#1084;&#1099;%20&#1076;&#1083;&#1103;%20&#1088;&#1072;&#1073;&#1086;&#1090;&#1099;%202018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55;&#1083;&#1072;&#1085;&#1080;&#1088;&#1086;&#1074;&#1072;&#1085;&#1080;&#1077;/&#1054;&#1087;&#1077;&#1088;&#1092;&#1072;&#1082;&#1090;/2018/&#1054;&#1060;_08_&#1040;&#1074;&#1075;&#1091;&#1089;&#109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ТП_Посьет"/>
      <sheetName val="МТП_Ванино"/>
      <sheetName val="Кор-ГОК"/>
      <sheetName val="Аксион"/>
      <sheetName val="Ижсталь"/>
      <sheetName val="ЮУНК"/>
      <sheetName val="Междуреч"/>
      <sheetName val="БЗФ"/>
      <sheetName val="БМК"/>
      <sheetName val="Эльга"/>
      <sheetName val="ЯкутУ+"/>
      <sheetName val="УралКУЗ"/>
      <sheetName val="Волга-ФЭСТ"/>
      <sheetName val="ЧМК (2019)"/>
      <sheetName val="ЧМК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Лист2"/>
      <sheetName val="Лист3"/>
      <sheetName val="Лист4"/>
    </sheetNames>
    <sheetDataSet>
      <sheetData sheetId="0"/>
      <sheetData sheetId="1"/>
      <sheetData sheetId="2"/>
      <sheetData sheetId="3"/>
      <sheetData sheetId="4">
        <row r="53">
          <cell r="O53">
            <v>28831.664000000001</v>
          </cell>
        </row>
        <row r="54">
          <cell r="O54">
            <v>552.62900000000002</v>
          </cell>
        </row>
        <row r="55">
          <cell r="O55">
            <v>1204.2809999999999</v>
          </cell>
        </row>
        <row r="56">
          <cell r="O56">
            <v>2.1190000000000002</v>
          </cell>
        </row>
      </sheetData>
      <sheetData sheetId="5">
        <row r="68">
          <cell r="O68">
            <v>1698.539</v>
          </cell>
        </row>
        <row r="69">
          <cell r="O69">
            <v>1119.8969999999999</v>
          </cell>
        </row>
        <row r="74">
          <cell r="O74">
            <v>2.79</v>
          </cell>
        </row>
      </sheetData>
      <sheetData sheetId="6">
        <row r="71">
          <cell r="O71">
            <v>383.66199999999998</v>
          </cell>
        </row>
        <row r="72">
          <cell r="O72">
            <v>8477.2649999999994</v>
          </cell>
        </row>
        <row r="73">
          <cell r="O73">
            <v>92.070999999999998</v>
          </cell>
        </row>
        <row r="77">
          <cell r="O77">
            <v>13.742000000000001</v>
          </cell>
        </row>
        <row r="96">
          <cell r="O96">
            <v>27128.628000000001</v>
          </cell>
        </row>
        <row r="98">
          <cell r="O98">
            <v>1503.4880000000001</v>
          </cell>
        </row>
        <row r="99">
          <cell r="O99">
            <v>164.39599999999999</v>
          </cell>
        </row>
      </sheetData>
      <sheetData sheetId="7">
        <row r="69">
          <cell r="O69">
            <v>478.29500000000002</v>
          </cell>
        </row>
        <row r="70">
          <cell r="O70">
            <v>677.57100000000003</v>
          </cell>
        </row>
      </sheetData>
      <sheetData sheetId="8">
        <row r="74">
          <cell r="O74"/>
        </row>
        <row r="76">
          <cell r="O76"/>
        </row>
        <row r="100">
          <cell r="O100">
            <v>17.056000000000001</v>
          </cell>
        </row>
        <row r="101">
          <cell r="O101"/>
        </row>
        <row r="110">
          <cell r="O110">
            <v>808.02200000000005</v>
          </cell>
        </row>
      </sheetData>
      <sheetData sheetId="9">
        <row r="68">
          <cell r="O68">
            <v>66138.319000000003</v>
          </cell>
        </row>
        <row r="73">
          <cell r="O73">
            <v>94.953000000000003</v>
          </cell>
        </row>
      </sheetData>
      <sheetData sheetId="10">
        <row r="70">
          <cell r="O70">
            <v>26177.794000000002</v>
          </cell>
        </row>
        <row r="75">
          <cell r="O75">
            <v>39.335999999999999</v>
          </cell>
        </row>
      </sheetData>
      <sheetData sheetId="11"/>
      <sheetData sheetId="12">
        <row r="67">
          <cell r="O67">
            <v>23553.260999999999</v>
          </cell>
        </row>
        <row r="72">
          <cell r="O72">
            <v>35.643999999999998</v>
          </cell>
        </row>
        <row r="94">
          <cell r="O94">
            <v>118.375</v>
          </cell>
        </row>
        <row r="95">
          <cell r="O95">
            <v>22.914000000000001</v>
          </cell>
        </row>
      </sheetData>
      <sheetData sheetId="13">
        <row r="68">
          <cell r="O68">
            <v>8119.4480000000003</v>
          </cell>
        </row>
      </sheetData>
      <sheetData sheetId="14"/>
      <sheetData sheetId="15"/>
      <sheetData sheetId="16">
        <row r="69">
          <cell r="O69">
            <v>42783.150999999998</v>
          </cell>
        </row>
        <row r="70">
          <cell r="O70">
            <v>1785.6610000000001</v>
          </cell>
        </row>
        <row r="71">
          <cell r="O71">
            <v>626.03899999999999</v>
          </cell>
        </row>
        <row r="72">
          <cell r="O72">
            <v>571.41300000000001</v>
          </cell>
        </row>
        <row r="75">
          <cell r="O75">
            <v>62.25</v>
          </cell>
        </row>
        <row r="76">
          <cell r="O76">
            <v>3.0350000000000001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правки по СН"/>
      <sheetName val="Покупка ОРЭ"/>
      <sheetName val="УП"/>
      <sheetName val="Покупка РР"/>
      <sheetName val="КорГок"/>
      <sheetName val="Аксион"/>
      <sheetName val="Ижевск"/>
      <sheetName val="Орск"/>
      <sheetName val="Междуреченск"/>
      <sheetName val="Братск"/>
      <sheetName val="Белорецк (БМК)"/>
      <sheetName val="Чебаркуль"/>
      <sheetName val="Челябинск (ЧМК)"/>
      <sheetName val="Якутуголь"/>
      <sheetName val="СВОД"/>
      <sheetName val="PMAREM18"/>
      <sheetName val="PMECHEL1"/>
      <sheetName val="PMECHEL2"/>
      <sheetName val="PMECHEL3"/>
      <sheetName val="PMECHEL4"/>
      <sheetName val="PMECHEL5"/>
      <sheetName val="PMECHEL7"/>
      <sheetName val="PMECHEL8"/>
      <sheetName val="PMECHEL9"/>
      <sheetName val="PMECHEL12"/>
      <sheetName val="PMECHEL13"/>
      <sheetName val="PMECHELE"/>
      <sheetName val="PTNEFT10"/>
      <sheetName val="ППСТиП"/>
      <sheetName val="Макет"/>
    </sheetNames>
    <sheetDataSet>
      <sheetData sheetId="0"/>
      <sheetData sheetId="1"/>
      <sheetData sheetId="2"/>
      <sheetData sheetId="3">
        <row r="21">
          <cell r="G21">
            <v>39741544</v>
          </cell>
        </row>
        <row r="25">
          <cell r="G25">
            <v>292261935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tabSelected="1" zoomScaleNormal="100" workbookViewId="0">
      <selection activeCell="A2" sqref="A2"/>
    </sheetView>
  </sheetViews>
  <sheetFormatPr defaultRowHeight="15" outlineLevelRow="1" x14ac:dyDescent="0.25"/>
  <cols>
    <col min="1" max="1" width="46" customWidth="1"/>
    <col min="2" max="2" width="21.28515625" customWidth="1"/>
    <col min="3" max="3" width="16.85546875" bestFit="1" customWidth="1"/>
    <col min="4" max="4" width="15.5703125" customWidth="1"/>
    <col min="5" max="5" width="14.28515625" customWidth="1"/>
    <col min="6" max="6" width="19.42578125" bestFit="1" customWidth="1"/>
    <col min="7" max="7" width="18.42578125" bestFit="1" customWidth="1"/>
    <col min="8" max="13" width="14.28515625" customWidth="1"/>
  </cols>
  <sheetData>
    <row r="1" spans="1:2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25">
      <c r="A4" s="106" t="s">
        <v>29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25">
      <c r="A5" s="111" t="s">
        <v>6</v>
      </c>
      <c r="B5" s="111"/>
      <c r="C5" s="111"/>
      <c r="D5" s="111"/>
      <c r="E5" s="111"/>
      <c r="F5" s="111"/>
      <c r="G5" s="111"/>
      <c r="H5" s="111"/>
      <c r="I5" s="112"/>
      <c r="J5" s="112"/>
      <c r="K5" s="112"/>
      <c r="L5" s="112"/>
      <c r="M5" s="112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25">
      <c r="A6" s="113" t="s">
        <v>8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25">
      <c r="A7" s="109" t="s">
        <v>5</v>
      </c>
      <c r="B7" s="107" t="s">
        <v>18</v>
      </c>
      <c r="C7" s="104"/>
      <c r="D7" s="104"/>
      <c r="E7" s="104"/>
      <c r="F7" s="104"/>
      <c r="G7" s="105"/>
      <c r="H7" s="107" t="s">
        <v>19</v>
      </c>
      <c r="I7" s="104"/>
      <c r="J7" s="104"/>
      <c r="K7" s="104"/>
      <c r="L7" s="104"/>
      <c r="M7" s="105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110"/>
      <c r="B8" s="108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08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1.5" x14ac:dyDescent="0.25">
      <c r="A9" s="32" t="s">
        <v>24</v>
      </c>
      <c r="B9" s="76">
        <f>SUM(C9:G9)</f>
        <v>11771.434000000001</v>
      </c>
      <c r="C9" s="77">
        <f>C10+C11</f>
        <v>9597.1620000000003</v>
      </c>
      <c r="D9" s="77">
        <f t="shared" ref="D9:I9" si="0">D10+D11</f>
        <v>2082.201</v>
      </c>
      <c r="E9" s="77"/>
      <c r="F9" s="77">
        <f t="shared" si="0"/>
        <v>92.070999999999998</v>
      </c>
      <c r="G9" s="77"/>
      <c r="H9" s="77">
        <f t="shared" si="0"/>
        <v>16.532</v>
      </c>
      <c r="I9" s="77">
        <f t="shared" si="0"/>
        <v>16.532</v>
      </c>
      <c r="J9" s="78"/>
      <c r="K9" s="78"/>
      <c r="L9" s="78"/>
      <c r="M9" s="78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hidden="1" outlineLevel="1" x14ac:dyDescent="0.25">
      <c r="A10" s="30" t="s">
        <v>25</v>
      </c>
      <c r="B10" s="79">
        <f>SUM(C10:G10)</f>
        <v>2818.4359999999997</v>
      </c>
      <c r="C10" s="80">
        <f>[1]Аксион!$O$69</f>
        <v>1119.8969999999999</v>
      </c>
      <c r="D10" s="80">
        <f>[1]Аксион!$O$68</f>
        <v>1698.539</v>
      </c>
      <c r="E10" s="78"/>
      <c r="F10" s="78"/>
      <c r="G10" s="78"/>
      <c r="H10" s="81">
        <f>SUM(I10:M10)</f>
        <v>2.79</v>
      </c>
      <c r="I10" s="80">
        <f>[1]Аксион!$O$74</f>
        <v>2.79</v>
      </c>
      <c r="J10" s="78"/>
      <c r="K10" s="78"/>
      <c r="L10" s="78"/>
      <c r="M10" s="7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hidden="1" outlineLevel="1" x14ac:dyDescent="0.25">
      <c r="A11" s="31" t="s">
        <v>26</v>
      </c>
      <c r="B11" s="79">
        <f t="shared" ref="B11:B25" si="1">SUM(C11:G11)</f>
        <v>8952.9979999999996</v>
      </c>
      <c r="C11" s="81">
        <f>[1]Ижсталь!$O$72</f>
        <v>8477.2649999999994</v>
      </c>
      <c r="D11" s="81">
        <f>[1]Ижсталь!$O$71</f>
        <v>383.66199999999998</v>
      </c>
      <c r="E11" s="81"/>
      <c r="F11" s="81">
        <f>[1]Ижсталь!$O$73</f>
        <v>92.070999999999998</v>
      </c>
      <c r="G11" s="81"/>
      <c r="H11" s="81">
        <f t="shared" ref="H11:H26" si="2">SUM(I11:M11)</f>
        <v>13.742000000000001</v>
      </c>
      <c r="I11" s="81">
        <f>[1]Ижсталь!$O$77</f>
        <v>13.742000000000001</v>
      </c>
      <c r="J11" s="82"/>
      <c r="K11" s="83"/>
      <c r="L11" s="83"/>
      <c r="M11" s="84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collapsed="1" x14ac:dyDescent="0.25">
      <c r="A12" s="6" t="s">
        <v>12</v>
      </c>
      <c r="B12" s="85">
        <f>SUM(C12:G12)</f>
        <v>1155.866</v>
      </c>
      <c r="C12" s="86"/>
      <c r="D12" s="86">
        <f>[1]ЮУНК!$O$69</f>
        <v>478.29500000000002</v>
      </c>
      <c r="E12" s="86">
        <f>[1]ЮУНК!$O$70</f>
        <v>677.57100000000003</v>
      </c>
      <c r="F12" s="86"/>
      <c r="G12" s="86"/>
      <c r="H12" s="81">
        <f t="shared" si="2"/>
        <v>0</v>
      </c>
      <c r="I12" s="86"/>
      <c r="J12" s="86"/>
      <c r="K12" s="87"/>
      <c r="L12" s="88"/>
      <c r="M12" s="8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13" customFormat="1" ht="15.75" x14ac:dyDescent="0.25">
      <c r="A13" s="11" t="s">
        <v>13</v>
      </c>
      <c r="B13" s="85">
        <f t="shared" si="1"/>
        <v>17.056000000000001</v>
      </c>
      <c r="C13" s="86"/>
      <c r="D13" s="86"/>
      <c r="E13" s="89"/>
      <c r="F13" s="86">
        <f>[1]Междуреч!$O$100</f>
        <v>17.056000000000001</v>
      </c>
      <c r="G13" s="86">
        <f>[1]Междуреч!$O$101</f>
        <v>0</v>
      </c>
      <c r="H13" s="81">
        <f t="shared" si="2"/>
        <v>0</v>
      </c>
      <c r="I13" s="86"/>
      <c r="J13" s="86"/>
      <c r="K13" s="90"/>
      <c r="L13" s="91"/>
      <c r="M13" s="9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75" x14ac:dyDescent="0.25">
      <c r="A14" s="14" t="s">
        <v>14</v>
      </c>
      <c r="B14" s="85">
        <f t="shared" si="1"/>
        <v>808.02200000000005</v>
      </c>
      <c r="C14" s="86"/>
      <c r="D14" s="86">
        <f>[1]Междуреч!$O$110</f>
        <v>808.02200000000005</v>
      </c>
      <c r="E14" s="86"/>
      <c r="F14" s="86"/>
      <c r="G14" s="86"/>
      <c r="H14" s="81">
        <f t="shared" si="2"/>
        <v>0</v>
      </c>
      <c r="I14" s="86"/>
      <c r="J14" s="86"/>
      <c r="K14" s="90"/>
      <c r="L14" s="91"/>
      <c r="M14" s="9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s="43" customFormat="1" ht="15.75" x14ac:dyDescent="0.25">
      <c r="A15" s="49" t="s">
        <v>15</v>
      </c>
      <c r="B15" s="85">
        <f>SUM(B16:B17)</f>
        <v>96729.012000000002</v>
      </c>
      <c r="C15" s="93"/>
      <c r="D15" s="93">
        <f>D16+D17</f>
        <v>94969.983000000007</v>
      </c>
      <c r="E15" s="93">
        <f>E16+E17</f>
        <v>552.62900000000002</v>
      </c>
      <c r="F15" s="93">
        <f t="shared" ref="F15" si="3">F16+F17</f>
        <v>1204.2809999999999</v>
      </c>
      <c r="G15" s="93">
        <f>G16+G17</f>
        <v>2.1190000000000002</v>
      </c>
      <c r="H15" s="93">
        <f>SUM(I15:M15)</f>
        <v>94.953000000000003</v>
      </c>
      <c r="I15" s="93"/>
      <c r="J15" s="94">
        <f>J16+J17</f>
        <v>94.953000000000003</v>
      </c>
      <c r="K15" s="95"/>
      <c r="L15" s="96"/>
      <c r="M15" s="97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</row>
    <row r="16" spans="1:24" ht="15.75" hidden="1" outlineLevel="1" x14ac:dyDescent="0.25">
      <c r="A16" s="41" t="s">
        <v>27</v>
      </c>
      <c r="B16" s="85">
        <f>SUM(C16:G16)</f>
        <v>66138.319000000003</v>
      </c>
      <c r="C16" s="86"/>
      <c r="D16" s="86">
        <f>[1]БЗФ!$O$68</f>
        <v>66138.319000000003</v>
      </c>
      <c r="E16" s="86"/>
      <c r="F16" s="86"/>
      <c r="G16" s="86"/>
      <c r="H16" s="81">
        <f>SUM(I16:M16)</f>
        <v>94.953000000000003</v>
      </c>
      <c r="I16" s="86"/>
      <c r="J16" s="94">
        <f>[1]БЗФ!$O$73</f>
        <v>94.953000000000003</v>
      </c>
      <c r="K16" s="87"/>
      <c r="L16" s="88"/>
      <c r="M16" s="84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hidden="1" outlineLevel="1" x14ac:dyDescent="0.25">
      <c r="A17" s="41" t="s">
        <v>28</v>
      </c>
      <c r="B17" s="85">
        <f>D17+E17+F17+G17</f>
        <v>30590.692999999999</v>
      </c>
      <c r="C17" s="86"/>
      <c r="D17" s="86">
        <f>'[1]Кор-ГОК'!$O$53</f>
        <v>28831.664000000001</v>
      </c>
      <c r="E17" s="86">
        <f>'[1]Кор-ГОК'!$O$54</f>
        <v>552.62900000000002</v>
      </c>
      <c r="F17" s="86">
        <f>'[1]Кор-ГОК'!$O$55</f>
        <v>1204.2809999999999</v>
      </c>
      <c r="G17" s="86">
        <f>'[1]Кор-ГОК'!$O$56</f>
        <v>2.1190000000000002</v>
      </c>
      <c r="H17" s="81">
        <f>SUM(I17:M17)</f>
        <v>0</v>
      </c>
      <c r="I17" s="86"/>
      <c r="J17" s="94"/>
      <c r="K17" s="87"/>
      <c r="L17" s="88"/>
      <c r="M17" s="84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1.5" collapsed="1" x14ac:dyDescent="0.25">
      <c r="A18" s="7" t="s">
        <v>16</v>
      </c>
      <c r="B18" s="85">
        <f>SUM(C18:G18)</f>
        <v>26177.794000000002</v>
      </c>
      <c r="C18" s="86"/>
      <c r="D18" s="86">
        <f>[1]БМК!$O$70</f>
        <v>26177.794000000002</v>
      </c>
      <c r="E18" s="86"/>
      <c r="F18" s="86"/>
      <c r="G18" s="86"/>
      <c r="H18" s="81">
        <f t="shared" si="2"/>
        <v>39.335999999999999</v>
      </c>
      <c r="I18" s="86"/>
      <c r="J18" s="86">
        <f>[1]БМК!$O$75</f>
        <v>39.335999999999999</v>
      </c>
      <c r="K18" s="87"/>
      <c r="L18" s="88"/>
      <c r="M18" s="8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x14ac:dyDescent="0.25">
      <c r="A19" s="7" t="s">
        <v>17</v>
      </c>
      <c r="B19" s="85">
        <f t="shared" si="1"/>
        <v>23553.260999999999</v>
      </c>
      <c r="C19" s="86"/>
      <c r="D19" s="86">
        <f>'[1]ЯкутУ+'!$O$67</f>
        <v>23553.260999999999</v>
      </c>
      <c r="E19" s="86"/>
      <c r="F19" s="86"/>
      <c r="G19" s="86"/>
      <c r="H19" s="81">
        <f t="shared" si="2"/>
        <v>35.643999999999998</v>
      </c>
      <c r="I19" s="86"/>
      <c r="J19" s="86">
        <f>'[1]ЯкутУ+'!$O$72</f>
        <v>35.643999999999998</v>
      </c>
      <c r="K19" s="87"/>
      <c r="L19" s="88"/>
      <c r="M19" s="8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7" t="s">
        <v>20</v>
      </c>
      <c r="B20" s="85">
        <f t="shared" si="1"/>
        <v>141.28899999999999</v>
      </c>
      <c r="C20" s="86"/>
      <c r="D20" s="86"/>
      <c r="E20" s="86"/>
      <c r="F20" s="86">
        <f>'[1]ЯкутУ+'!$O$94</f>
        <v>118.375</v>
      </c>
      <c r="G20" s="86">
        <f>'[1]ЯкутУ+'!$O$95</f>
        <v>22.914000000000001</v>
      </c>
      <c r="H20" s="81">
        <f t="shared" si="2"/>
        <v>0</v>
      </c>
      <c r="I20" s="86"/>
      <c r="J20" s="86"/>
      <c r="K20" s="87"/>
      <c r="L20" s="88"/>
      <c r="M20" s="84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0" customHeight="1" x14ac:dyDescent="0.25">
      <c r="A21" s="6" t="s">
        <v>21</v>
      </c>
      <c r="B21" s="85">
        <f>SUM(C21:G21)</f>
        <v>67741.567999999985</v>
      </c>
      <c r="C21" s="86"/>
      <c r="D21" s="86">
        <f>SUM(D22:D23)</f>
        <v>48556.188999999998</v>
      </c>
      <c r="E21" s="86">
        <f t="shared" ref="E21:G21" si="4">SUM(E22:E23)</f>
        <v>15699.105</v>
      </c>
      <c r="F21" s="86">
        <f t="shared" si="4"/>
        <v>3321.8780000000002</v>
      </c>
      <c r="G21" s="86">
        <f t="shared" si="4"/>
        <v>164.39599999999999</v>
      </c>
      <c r="H21" s="81">
        <f t="shared" si="2"/>
        <v>0</v>
      </c>
      <c r="I21" s="86"/>
      <c r="J21" s="86">
        <f>J22+J23</f>
        <v>0</v>
      </c>
      <c r="K21" s="87"/>
      <c r="L21" s="87">
        <f>L22+L23</f>
        <v>0</v>
      </c>
      <c r="M21" s="8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s="13" customFormat="1" ht="15.75" hidden="1" outlineLevel="1" x14ac:dyDescent="0.25">
      <c r="A22" s="15" t="s">
        <v>11</v>
      </c>
      <c r="B22" s="79">
        <f>SUM(C22:G22)</f>
        <v>38945.055999999997</v>
      </c>
      <c r="C22" s="81"/>
      <c r="D22" s="81">
        <v>21427.561000000002</v>
      </c>
      <c r="E22" s="81">
        <v>15699.105</v>
      </c>
      <c r="F22" s="81">
        <v>1818.39</v>
      </c>
      <c r="G22" s="81"/>
      <c r="H22" s="81">
        <f t="shared" si="2"/>
        <v>0</v>
      </c>
      <c r="I22" s="81"/>
      <c r="J22" s="81">
        <f>[1]Междуреч!$O$74</f>
        <v>0</v>
      </c>
      <c r="K22" s="92"/>
      <c r="L22" s="92">
        <f>[1]Междуреч!$O$76</f>
        <v>0</v>
      </c>
      <c r="M22" s="9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15.75" hidden="1" outlineLevel="1" x14ac:dyDescent="0.25">
      <c r="A23" s="10" t="s">
        <v>10</v>
      </c>
      <c r="B23" s="79">
        <f>SUM(C23:G23)</f>
        <v>28796.512000000002</v>
      </c>
      <c r="C23" s="81"/>
      <c r="D23" s="81">
        <f>[1]Ижсталь!$O$96</f>
        <v>27128.628000000001</v>
      </c>
      <c r="E23" s="81"/>
      <c r="F23" s="81">
        <f>[1]Ижсталь!$O$98</f>
        <v>1503.4880000000001</v>
      </c>
      <c r="G23" s="81">
        <f>[1]Ижсталь!$O$99</f>
        <v>164.39599999999999</v>
      </c>
      <c r="H23" s="81">
        <f t="shared" si="2"/>
        <v>0</v>
      </c>
      <c r="I23" s="81"/>
      <c r="J23" s="81"/>
      <c r="K23" s="84"/>
      <c r="L23" s="84"/>
      <c r="M23" s="8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0" customHeight="1" collapsed="1" x14ac:dyDescent="0.25">
      <c r="A24" s="8" t="s">
        <v>9</v>
      </c>
      <c r="B24" s="85">
        <f>SUM(C24:G24)</f>
        <v>53885.711999999992</v>
      </c>
      <c r="C24" s="86">
        <f>SUM(C25:C26)</f>
        <v>1785.6610000000001</v>
      </c>
      <c r="D24" s="86">
        <f t="shared" ref="D24:G24" si="5">SUM(D25:D26)</f>
        <v>51528.637999999992</v>
      </c>
      <c r="E24" s="86">
        <f t="shared" si="5"/>
        <v>571.41300000000001</v>
      </c>
      <c r="F24" s="86">
        <f t="shared" si="5"/>
        <v>0</v>
      </c>
      <c r="G24" s="86">
        <f t="shared" si="5"/>
        <v>0</v>
      </c>
      <c r="H24" s="81">
        <f t="shared" si="2"/>
        <v>87.804000000000002</v>
      </c>
      <c r="I24" s="86">
        <v>2.7679999999999998</v>
      </c>
      <c r="J24" s="86">
        <v>85.036000000000001</v>
      </c>
      <c r="K24" s="87"/>
      <c r="L24" s="98"/>
      <c r="M24" s="84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0.45" hidden="1" customHeight="1" outlineLevel="1" collapsed="1" x14ac:dyDescent="0.25">
      <c r="A25" s="10" t="s">
        <v>22</v>
      </c>
      <c r="B25" s="79">
        <f t="shared" si="1"/>
        <v>8119.4480000000003</v>
      </c>
      <c r="C25" s="81"/>
      <c r="D25" s="81">
        <f>[1]УралКУЗ!$O$68</f>
        <v>8119.4480000000003</v>
      </c>
      <c r="E25" s="81"/>
      <c r="F25" s="81"/>
      <c r="G25" s="81"/>
      <c r="H25" s="81">
        <f t="shared" si="2"/>
        <v>0</v>
      </c>
      <c r="I25" s="81"/>
      <c r="J25" s="81"/>
      <c r="K25" s="83"/>
      <c r="L25" s="83"/>
      <c r="M25" s="8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0.45" hidden="1" customHeight="1" outlineLevel="1" x14ac:dyDescent="0.25">
      <c r="A26" s="10" t="s">
        <v>23</v>
      </c>
      <c r="B26" s="79">
        <f>SUM(C26:G26)</f>
        <v>45766.263999999996</v>
      </c>
      <c r="C26" s="81">
        <f>[1]ЧМК!$O$70</f>
        <v>1785.6610000000001</v>
      </c>
      <c r="D26" s="81">
        <f>[1]ЧМК!$O$69+[1]ЧМК!$O$71</f>
        <v>43409.189999999995</v>
      </c>
      <c r="E26" s="81">
        <f>[1]ЧМК!$O$72</f>
        <v>571.41300000000001</v>
      </c>
      <c r="F26" s="81"/>
      <c r="G26" s="81"/>
      <c r="H26" s="81">
        <f t="shared" si="2"/>
        <v>65.284999999999997</v>
      </c>
      <c r="I26" s="81">
        <f>[1]ЧМК!$O$76</f>
        <v>3.0350000000000001</v>
      </c>
      <c r="J26" s="81">
        <f>[1]ЧМК!$O$75</f>
        <v>62.25</v>
      </c>
      <c r="K26" s="83"/>
      <c r="L26" s="83"/>
      <c r="M26" s="84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2.9" customHeight="1" collapsed="1" x14ac:dyDescent="0.25">
      <c r="A27" s="16" t="s">
        <v>4</v>
      </c>
      <c r="B27" s="99">
        <f>B9+B12+B13+B14+B15+B18+B19+B20+B21+B24</f>
        <v>281981.01399999997</v>
      </c>
      <c r="C27" s="87">
        <f>C9+C24</f>
        <v>11382.823</v>
      </c>
      <c r="D27" s="87">
        <f>D9+D12+D14+D16+D18+D19+D21+D24</f>
        <v>219322.71899999998</v>
      </c>
      <c r="E27" s="87">
        <f>E12+E21+E24</f>
        <v>16948.089</v>
      </c>
      <c r="F27" s="87">
        <f>F9+F13+F20+F21</f>
        <v>3549.38</v>
      </c>
      <c r="G27" s="87">
        <f>G13+G20+G21</f>
        <v>187.31</v>
      </c>
      <c r="H27" s="87">
        <f>H9+H12+H13+H14+H16+H18+H19+H20+H21+H24</f>
        <v>274.26900000000001</v>
      </c>
      <c r="I27" s="87">
        <f>I9+I24</f>
        <v>19.3</v>
      </c>
      <c r="J27" s="87">
        <f>J16+J18+J19+J21+J24</f>
        <v>254.96899999999999</v>
      </c>
      <c r="K27" s="87">
        <f>SUM(K11:K24)</f>
        <v>0</v>
      </c>
      <c r="L27" s="87">
        <f>L21</f>
        <v>0</v>
      </c>
      <c r="M27" s="87">
        <f>SUM(M11:M24)</f>
        <v>0</v>
      </c>
      <c r="N27" s="17"/>
      <c r="O27" s="17"/>
      <c r="P27" s="1"/>
      <c r="Q27" s="1"/>
      <c r="R27" s="1"/>
      <c r="S27" s="1"/>
      <c r="T27" s="1"/>
      <c r="U27" s="1"/>
      <c r="V27" s="1"/>
      <c r="W27" s="1"/>
      <c r="X27" s="1"/>
    </row>
    <row r="28" spans="1:24" ht="20.25" x14ac:dyDescent="0.3">
      <c r="A28" s="19"/>
      <c r="B28" s="75" t="b">
        <f>B27=([2]УП!$G$25-[2]УП!$G$21)/1000</f>
        <v>0</v>
      </c>
      <c r="C28" s="27"/>
      <c r="D28" s="27"/>
      <c r="E28" s="27"/>
      <c r="F28" s="72"/>
      <c r="G28" s="1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0.25" x14ac:dyDescent="0.3">
      <c r="A29" s="20"/>
      <c r="B29" s="44"/>
      <c r="C29" s="25"/>
      <c r="D29" s="28"/>
      <c r="E29" s="33"/>
      <c r="F29" s="7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0.25" x14ac:dyDescent="0.3">
      <c r="A30" s="20"/>
      <c r="B30" s="45"/>
      <c r="C30" s="25"/>
      <c r="D30" s="50"/>
      <c r="E30" s="23"/>
      <c r="F30" s="74"/>
      <c r="G30" s="1"/>
      <c r="H30" s="1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0.25" x14ac:dyDescent="0.3">
      <c r="A31" s="44"/>
      <c r="B31" s="51"/>
      <c r="C31" s="102"/>
      <c r="D31" s="71"/>
      <c r="E31" s="103"/>
      <c r="F31" s="74"/>
      <c r="G31" s="1"/>
      <c r="H31" s="34"/>
      <c r="I31" s="34"/>
      <c r="J31" s="34"/>
      <c r="K31" s="34"/>
      <c r="L31" s="34"/>
      <c r="M31" s="3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20.25" x14ac:dyDescent="0.3">
      <c r="A32" s="21"/>
      <c r="B32" s="22"/>
      <c r="C32" s="100"/>
      <c r="D32" s="101"/>
      <c r="E32" s="23"/>
      <c r="F32" s="74"/>
      <c r="G32" s="29"/>
      <c r="H32" s="35"/>
      <c r="I32" s="34"/>
      <c r="J32" s="34"/>
      <c r="K32" s="34"/>
      <c r="L32" s="34"/>
      <c r="M32" s="3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20.25" x14ac:dyDescent="0.3">
      <c r="A33" s="22"/>
      <c r="B33" s="46"/>
      <c r="C33" s="52"/>
      <c r="D33" s="28"/>
      <c r="E33" s="23"/>
      <c r="F33" s="74"/>
      <c r="G33" s="29"/>
      <c r="H33" s="34"/>
      <c r="I33" s="34"/>
      <c r="J33" s="34"/>
      <c r="K33" s="34"/>
      <c r="L33" s="34"/>
      <c r="M33" s="3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20.25" x14ac:dyDescent="0.3">
      <c r="A34" s="22"/>
      <c r="B34" s="22"/>
      <c r="C34" s="52"/>
      <c r="D34" s="28"/>
      <c r="E34" s="23"/>
      <c r="F34" s="74"/>
      <c r="G34" s="1"/>
      <c r="H34" s="34"/>
      <c r="I34" s="36"/>
      <c r="J34" s="37"/>
      <c r="K34" s="38"/>
      <c r="L34" s="34"/>
      <c r="M34" s="3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x14ac:dyDescent="0.25">
      <c r="A35" s="22"/>
      <c r="B35" s="22"/>
      <c r="C35" s="52"/>
      <c r="D35" s="28"/>
      <c r="E35" s="53"/>
      <c r="G35" s="1"/>
      <c r="H35" s="34"/>
      <c r="I35" s="39"/>
      <c r="J35" s="37"/>
      <c r="K35" s="38"/>
      <c r="L35" s="34"/>
      <c r="M35" s="3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x14ac:dyDescent="0.25">
      <c r="A36" s="22"/>
      <c r="B36" s="22"/>
      <c r="C36" s="52"/>
      <c r="D36" s="54"/>
      <c r="E36" s="55"/>
      <c r="G36" s="1"/>
      <c r="H36" s="34"/>
      <c r="I36" s="34"/>
      <c r="J36" s="34"/>
      <c r="K36" s="34"/>
      <c r="L36" s="34"/>
      <c r="M36" s="3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x14ac:dyDescent="0.25">
      <c r="A37" s="24"/>
      <c r="B37" s="22"/>
      <c r="C37" s="47"/>
      <c r="D37" s="28"/>
      <c r="E37" s="23"/>
      <c r="G37" s="1"/>
      <c r="H37" s="34"/>
      <c r="I37" s="34"/>
      <c r="J37" s="34"/>
      <c r="K37" s="34"/>
      <c r="L37" s="34"/>
      <c r="M37" s="3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3">
      <c r="A38" s="24"/>
      <c r="B38" s="22"/>
      <c r="C38" s="47"/>
      <c r="D38" s="28"/>
      <c r="E38" s="23"/>
      <c r="F38" s="74"/>
      <c r="H38" s="40"/>
      <c r="I38" s="40"/>
      <c r="J38" s="40"/>
      <c r="K38" s="40"/>
      <c r="L38" s="40"/>
      <c r="M38" s="40"/>
    </row>
    <row r="39" spans="1:24" ht="20.25" x14ac:dyDescent="0.3">
      <c r="A39" s="68"/>
      <c r="B39" s="56"/>
      <c r="C39" s="47"/>
      <c r="D39" s="28"/>
      <c r="E39" s="23"/>
      <c r="F39" s="74"/>
      <c r="H39" s="40"/>
      <c r="I39" s="40"/>
      <c r="J39" s="40"/>
      <c r="K39" s="40"/>
      <c r="L39" s="40"/>
      <c r="M39" s="40"/>
    </row>
    <row r="40" spans="1:24" ht="15.75" x14ac:dyDescent="0.25">
      <c r="A40" s="24"/>
      <c r="B40" s="57"/>
      <c r="C40" s="48"/>
      <c r="D40" s="28"/>
      <c r="E40" s="23"/>
      <c r="H40" s="40"/>
      <c r="I40" s="40"/>
      <c r="J40" s="40"/>
      <c r="K40" s="40"/>
      <c r="L40" s="40"/>
      <c r="M40" s="40"/>
    </row>
    <row r="41" spans="1:24" ht="15.75" x14ac:dyDescent="0.25">
      <c r="A41" s="68"/>
      <c r="B41" s="58"/>
      <c r="C41" s="52"/>
      <c r="D41" s="28"/>
      <c r="E41" s="59"/>
      <c r="H41" s="40"/>
      <c r="I41" s="40"/>
      <c r="J41" s="40"/>
      <c r="K41" s="40"/>
      <c r="L41" s="40"/>
      <c r="M41" s="40"/>
    </row>
    <row r="42" spans="1:24" ht="15.75" x14ac:dyDescent="0.25">
      <c r="A42" s="69"/>
      <c r="B42" s="60"/>
      <c r="C42" s="61"/>
      <c r="D42" s="62"/>
      <c r="E42" s="63"/>
    </row>
    <row r="43" spans="1:24" ht="15.75" x14ac:dyDescent="0.25">
      <c r="A43" s="69"/>
      <c r="B43" s="60"/>
      <c r="C43" s="47"/>
      <c r="D43" s="64"/>
      <c r="E43" s="59"/>
    </row>
    <row r="44" spans="1:24" ht="15.75" x14ac:dyDescent="0.25">
      <c r="A44" s="24"/>
      <c r="B44" s="22"/>
      <c r="C44" s="47"/>
      <c r="D44" s="62"/>
      <c r="E44" s="53"/>
    </row>
    <row r="45" spans="1:24" ht="15.75" x14ac:dyDescent="0.25">
      <c r="A45" s="48"/>
      <c r="B45" s="22"/>
      <c r="C45" s="47"/>
      <c r="D45" s="28"/>
      <c r="E45" s="65"/>
    </row>
    <row r="46" spans="1:24" ht="15.75" x14ac:dyDescent="0.25">
      <c r="A46" s="70"/>
      <c r="B46" s="66"/>
      <c r="C46" s="47"/>
      <c r="D46" s="54"/>
      <c r="E46" s="65"/>
    </row>
    <row r="47" spans="1:24" ht="15.75" x14ac:dyDescent="0.25">
      <c r="A47" s="24"/>
      <c r="B47" s="57"/>
      <c r="C47" s="47"/>
      <c r="D47" s="54"/>
      <c r="E47" s="23"/>
    </row>
    <row r="48" spans="1:24" ht="15.75" x14ac:dyDescent="0.25">
      <c r="A48" s="40"/>
      <c r="B48" s="40"/>
      <c r="C48" s="47"/>
      <c r="D48" s="28"/>
      <c r="E48" s="23"/>
      <c r="F48" s="40"/>
    </row>
    <row r="49" spans="1:6" ht="15.75" x14ac:dyDescent="0.25">
      <c r="A49" s="26"/>
      <c r="B49" s="40"/>
      <c r="C49" s="47"/>
      <c r="D49" s="67"/>
      <c r="E49" s="23"/>
      <c r="F49" s="40"/>
    </row>
    <row r="50" spans="1:6" ht="15.75" x14ac:dyDescent="0.25">
      <c r="A50" s="26"/>
      <c r="B50" s="40"/>
      <c r="C50" s="52"/>
      <c r="D50" s="54"/>
      <c r="E50" s="59"/>
      <c r="F50" s="40"/>
    </row>
    <row r="51" spans="1:6" x14ac:dyDescent="0.25">
      <c r="A51" s="26"/>
      <c r="B51" s="40"/>
      <c r="C51" s="40"/>
      <c r="D51" s="40"/>
      <c r="E51" s="40"/>
      <c r="F51" s="40"/>
    </row>
    <row r="52" spans="1:6" x14ac:dyDescent="0.25">
      <c r="A52" s="26"/>
      <c r="B52" s="40"/>
      <c r="C52" s="40"/>
      <c r="D52" s="40"/>
      <c r="E52" s="40"/>
      <c r="F52" s="40"/>
    </row>
    <row r="53" spans="1:6" x14ac:dyDescent="0.25">
      <c r="A53" s="26"/>
      <c r="B53" s="40"/>
      <c r="C53" s="40"/>
      <c r="D53" s="40"/>
      <c r="E53" s="40"/>
      <c r="F53" s="40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Султанов Ильхан Ильдусович</cp:lastModifiedBy>
  <dcterms:created xsi:type="dcterms:W3CDTF">2016-07-25T04:23:17Z</dcterms:created>
  <dcterms:modified xsi:type="dcterms:W3CDTF">2018-12-05T12:24:03Z</dcterms:modified>
</cp:coreProperties>
</file>